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1\д\Шахова\БЮДЖЕТ\ПЛАНИРОВАНИЕ 2022 год\"/>
    </mc:Choice>
  </mc:AlternateContent>
  <xr:revisionPtr revIDLastSave="0" documentId="13_ncr:1_{D1B777AD-C97D-4EA3-B735-6F904000B8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102000010000110" sheetId="1" r:id="rId1"/>
  </sheets>
  <definedNames>
    <definedName name="_xlnm.Print_Titles" localSheetId="0">'10102000010000110'!$4:$4</definedName>
    <definedName name="_xlnm.Print_Area" localSheetId="0">'10102000010000110'!$A$1:$R$57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1" l="1"/>
  <c r="D55" i="1"/>
  <c r="E55" i="1" s="1"/>
  <c r="F50" i="1"/>
  <c r="E50" i="1"/>
  <c r="I38" i="1"/>
  <c r="D50" i="1"/>
  <c r="D46" i="1"/>
  <c r="E46" i="1"/>
  <c r="F55" i="1" l="1"/>
  <c r="G55" i="1" s="1"/>
  <c r="G46" i="1"/>
  <c r="F46" i="1"/>
  <c r="C42" i="1" l="1"/>
  <c r="D42" i="1" s="1"/>
  <c r="E42" i="1" s="1"/>
  <c r="F42" i="1" s="1"/>
  <c r="Q24" i="1"/>
  <c r="Q25" i="1"/>
  <c r="Q26" i="1"/>
  <c r="G50" i="1" l="1"/>
  <c r="F38" i="1" l="1"/>
  <c r="E38" i="1"/>
  <c r="D38" i="1"/>
  <c r="E33" i="1" l="1"/>
  <c r="D33" i="1"/>
  <c r="C33" i="1"/>
  <c r="D29" i="1"/>
  <c r="F29" i="1" l="1"/>
  <c r="H29" i="1" s="1"/>
  <c r="J29" i="1" s="1"/>
  <c r="K24" i="1" l="1"/>
  <c r="H24" i="1"/>
  <c r="E24" i="1"/>
  <c r="L24" i="1" l="1"/>
  <c r="M24" i="1" s="1"/>
  <c r="R23" i="1" l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O24" i="1"/>
  <c r="M23" i="1"/>
  <c r="O23" i="1" s="1"/>
  <c r="M22" i="1"/>
  <c r="O22" i="1" s="1"/>
  <c r="M21" i="1"/>
  <c r="O21" i="1" s="1"/>
  <c r="M20" i="1"/>
  <c r="O20" i="1" s="1"/>
  <c r="M19" i="1"/>
  <c r="O19" i="1" s="1"/>
  <c r="M18" i="1"/>
  <c r="O18" i="1" s="1"/>
  <c r="M17" i="1"/>
  <c r="O17" i="1" s="1"/>
  <c r="M16" i="1"/>
  <c r="O16" i="1" s="1"/>
  <c r="M15" i="1"/>
  <c r="O15" i="1" s="1"/>
  <c r="M14" i="1"/>
  <c r="O14" i="1" s="1"/>
  <c r="M13" i="1"/>
  <c r="O13" i="1" s="1"/>
  <c r="M12" i="1"/>
  <c r="O12" i="1" s="1"/>
  <c r="M11" i="1"/>
  <c r="O11" i="1" s="1"/>
  <c r="M10" i="1"/>
  <c r="O10" i="1" s="1"/>
  <c r="M9" i="1"/>
  <c r="O9" i="1" s="1"/>
  <c r="M8" i="1"/>
  <c r="O8" i="1" s="1"/>
  <c r="R24" i="1" l="1"/>
  <c r="O25" i="1"/>
  <c r="R25" i="1" s="1"/>
  <c r="O26" i="1" l="1"/>
  <c r="R26" i="1" s="1"/>
  <c r="K38" i="1"/>
  <c r="M38" i="1" s="1"/>
  <c r="O38" i="1" s="1"/>
</calcChain>
</file>

<file path=xl/sharedStrings.xml><?xml version="1.0" encoding="utf-8"?>
<sst xmlns="http://schemas.openxmlformats.org/spreadsheetml/2006/main" count="115" uniqueCount="81">
  <si>
    <t>Наименование</t>
  </si>
  <si>
    <t>Курский район</t>
  </si>
  <si>
    <t>Курский муниципальный район</t>
  </si>
  <si>
    <t>Бесединский сельсовет</t>
  </si>
  <si>
    <t>Брежневский сельсовет</t>
  </si>
  <si>
    <t>Винниковский сельсовет</t>
  </si>
  <si>
    <t>Ворошневский сельсовет</t>
  </si>
  <si>
    <t>Камышинский сельсовет</t>
  </si>
  <si>
    <t>Клюквинский сельсовет</t>
  </si>
  <si>
    <t>Лебяженский сельсовет</t>
  </si>
  <si>
    <t>Моковский сельсовет</t>
  </si>
  <si>
    <t>Нижнемедведицкий сельсовет</t>
  </si>
  <si>
    <t>Новопоселеновский сельсовет</t>
  </si>
  <si>
    <t>Ноздрачевский сельсовет</t>
  </si>
  <si>
    <t>Пашковский сельсовет</t>
  </si>
  <si>
    <t>Полевской сельсовет</t>
  </si>
  <si>
    <t>Полянский сельсовет</t>
  </si>
  <si>
    <t>Рышковский сельсовет</t>
  </si>
  <si>
    <t>Шумаковский сельсовет</t>
  </si>
  <si>
    <t>Щетинский сельсовет</t>
  </si>
  <si>
    <t>Первый вариант</t>
  </si>
  <si>
    <t>Второй вариант</t>
  </si>
  <si>
    <t>Первый вариант+Второй вариант/2</t>
  </si>
  <si>
    <t>муниципального образования « Щетинский сельсовет» на 2016г.</t>
  </si>
  <si>
    <t>ср. уд. вес. за 3 года</t>
  </si>
  <si>
    <t>КБК  1 01 02010 01 00000110</t>
  </si>
  <si>
    <t>КБК  1 01 02020 01 00000110</t>
  </si>
  <si>
    <t>темпы роста фонда заработной платы 2021г.</t>
  </si>
  <si>
    <t>КБК  1 01 02030 01 00000110</t>
  </si>
  <si>
    <t>Ожидаемое поступление в 2021 году</t>
  </si>
  <si>
    <t>Наименвание</t>
  </si>
  <si>
    <t>2022г.</t>
  </si>
  <si>
    <t>Удельный вес 2018 год</t>
  </si>
  <si>
    <t>Исполнено за 2018 год</t>
  </si>
  <si>
    <t>темпы роста фонда заработной платы 2022г.</t>
  </si>
  <si>
    <t>Ожидаемое поступление в 2022 году</t>
  </si>
  <si>
    <t>индекс дефлятор цен с/х продукции на 2022 год</t>
  </si>
  <si>
    <t>Ожидаемое поступление  на 2022</t>
  </si>
  <si>
    <t>Исполнено за 2019 год</t>
  </si>
  <si>
    <t>Исполнено за 6 месяцев 2018 года</t>
  </si>
  <si>
    <t>2023г.</t>
  </si>
  <si>
    <t>темпы роста фонда заработной платы 2023г.</t>
  </si>
  <si>
    <t>2023 г.</t>
  </si>
  <si>
    <t>индекс дефлятор цен с/х продукции на 2023 год</t>
  </si>
  <si>
    <t>Ожидаемое поступление в 2023 году</t>
  </si>
  <si>
    <t>Исполнено 2019г</t>
  </si>
  <si>
    <t>Ожидаемое поступление  на 2023</t>
  </si>
  <si>
    <t>ПРОГНОЗНЫЕ РАСЧЕТЫ ПОСТУПЛЕНИЯ СОБСТВЕННЫХ ДОХОДОВ В БЮДЖЕТ на 2022 год</t>
  </si>
  <si>
    <t>Прогноз поступлений на 2022-2024 год по НДФЛ</t>
  </si>
  <si>
    <t>Исполнено за 6 месяцев 2021 года</t>
  </si>
  <si>
    <t>Исполнено за 6 месяцев 2020года</t>
  </si>
  <si>
    <t>Исполнено за 2020 год</t>
  </si>
  <si>
    <t>Исполнено за 6 месяцев 2019 года</t>
  </si>
  <si>
    <t>Удельный вес 2020 год</t>
  </si>
  <si>
    <t>Удельный вес 20189 год</t>
  </si>
  <si>
    <t>Ожидаемое поступление 2021 год</t>
  </si>
  <si>
    <t>Темп роста в % к 2021</t>
  </si>
  <si>
    <t>2022 прогноз по экономике</t>
  </si>
  <si>
    <t>2024г.</t>
  </si>
  <si>
    <t>Факт 2020 года</t>
  </si>
  <si>
    <t>ожидаемое поступление 2021г.</t>
  </si>
  <si>
    <t>темпы роста фонда заработной платы 2024г.</t>
  </si>
  <si>
    <t>2024 г.</t>
  </si>
  <si>
    <t>Прогноз поступлений на 2022-2024 год по ЕСХН</t>
  </si>
  <si>
    <t>Исполнено 2020г.</t>
  </si>
  <si>
    <t>Исполнено на 6 месяцев 2020г.</t>
  </si>
  <si>
    <t>Уд.вес 6мес 2020г/2020г</t>
  </si>
  <si>
    <t>Исполнено 6 месяцев 2021г.</t>
  </si>
  <si>
    <t>индекс дефлятор цен с/х продукции на 2024 год</t>
  </si>
  <si>
    <t>Ожидаемое поступление в 2024 году</t>
  </si>
  <si>
    <t>Прогноз поступлений на 2022-2024 год по налогу на имущество</t>
  </si>
  <si>
    <t>Исполнено 2020г</t>
  </si>
  <si>
    <t>Прогноз поступлений на 2022-2024 год по земельному налогу организаций</t>
  </si>
  <si>
    <t>Ожидаемое поступление  на 2021 ((2019+2020)/2)</t>
  </si>
  <si>
    <t>Ожидаемое поступление  на 2024</t>
  </si>
  <si>
    <t>Прогноз поступлений на 2022-2024 год по земельному налогу физических лиц</t>
  </si>
  <si>
    <t>Исполнено 2020г.(в сопоставимых условиях)</t>
  </si>
  <si>
    <t>Исполнено 6 месяцев 2020г.(в сопоставимых условиях)</t>
  </si>
  <si>
    <t>Прогноз поступлений на 2022-2024 год по штрафам, санкциям, возмещению ущерба</t>
  </si>
  <si>
    <t>Исполнено на 6 месяцев 2021г.</t>
  </si>
  <si>
    <t>Ожидаемое поступление  на 2021 (исполнено 6 мес*2)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</si>
</sst>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[$-10419]###\ ###\ ###\ 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0"/>
  </cellStyleXfs>
  <cellXfs count="145">
    <xf numFmtId="0" fontId="0" fillId="0" borderId="0" xfId="0"/>
    <xf numFmtId="0" fontId="3" fillId="0" borderId="0" xfId="0" applyFont="1"/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/>
    <xf numFmtId="0" fontId="4" fillId="0" borderId="0" xfId="0" applyFont="1"/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readingOrder="1"/>
    </xf>
    <xf numFmtId="0" fontId="11" fillId="0" borderId="3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 applyFill="1" applyBorder="1" applyAlignment="1">
      <alignment horizontal="center" readingOrder="1"/>
    </xf>
    <xf numFmtId="4" fontId="4" fillId="0" borderId="0" xfId="0" applyNumberFormat="1" applyFont="1" applyBorder="1" applyAlignment="1">
      <alignment horizontal="center" readingOrder="1"/>
    </xf>
    <xf numFmtId="4" fontId="6" fillId="0" borderId="0" xfId="0" applyNumberFormat="1" applyFont="1" applyBorder="1" applyAlignment="1">
      <alignment horizontal="center" readingOrder="1"/>
    </xf>
    <xf numFmtId="0" fontId="7" fillId="0" borderId="0" xfId="0" applyFont="1" applyAlignment="1">
      <alignment horizontal="center" readingOrder="1"/>
    </xf>
    <xf numFmtId="0" fontId="7" fillId="0" borderId="0" xfId="0" applyFont="1" applyFill="1" applyBorder="1" applyAlignment="1">
      <alignment horizontal="center" readingOrder="1"/>
    </xf>
    <xf numFmtId="4" fontId="7" fillId="0" borderId="0" xfId="0" applyNumberFormat="1" applyFont="1" applyBorder="1" applyAlignment="1">
      <alignment horizontal="center" readingOrder="1"/>
    </xf>
    <xf numFmtId="4" fontId="9" fillId="0" borderId="0" xfId="0" applyNumberFormat="1" applyFont="1" applyBorder="1" applyAlignment="1">
      <alignment horizontal="center" readingOrder="1"/>
    </xf>
    <xf numFmtId="4" fontId="9" fillId="0" borderId="0" xfId="0" applyNumberFormat="1" applyFont="1" applyFill="1" applyBorder="1" applyAlignment="1">
      <alignment horizontal="center" vertical="center" readingOrder="1"/>
    </xf>
    <xf numFmtId="0" fontId="10" fillId="0" borderId="11" xfId="1" applyNumberFormat="1" applyFont="1" applyFill="1" applyBorder="1" applyAlignment="1">
      <alignment horizontal="center" vertical="center" wrapText="1" readingOrder="1"/>
    </xf>
    <xf numFmtId="0" fontId="10" fillId="0" borderId="12" xfId="1" applyNumberFormat="1" applyFont="1" applyFill="1" applyBorder="1" applyAlignment="1">
      <alignment horizontal="center" vertical="center" wrapText="1" readingOrder="1"/>
    </xf>
    <xf numFmtId="0" fontId="10" fillId="0" borderId="13" xfId="1" applyNumberFormat="1" applyFont="1" applyFill="1" applyBorder="1" applyAlignment="1">
      <alignment horizontal="center" vertical="center" wrapText="1" readingOrder="1"/>
    </xf>
    <xf numFmtId="165" fontId="5" fillId="0" borderId="15" xfId="1" applyNumberFormat="1" applyFont="1" applyFill="1" applyBorder="1" applyAlignment="1">
      <alignment horizontal="center" vertical="center" wrapText="1" readingOrder="1"/>
    </xf>
    <xf numFmtId="165" fontId="5" fillId="0" borderId="16" xfId="1" applyNumberFormat="1" applyFont="1" applyFill="1" applyBorder="1" applyAlignment="1">
      <alignment horizontal="center" vertical="center" wrapText="1" readingOrder="1"/>
    </xf>
    <xf numFmtId="0" fontId="10" fillId="0" borderId="3" xfId="1" applyNumberFormat="1" applyFont="1" applyFill="1" applyBorder="1" applyAlignment="1">
      <alignment horizontal="center" vertical="center" wrapText="1" readingOrder="1"/>
    </xf>
    <xf numFmtId="4" fontId="4" fillId="0" borderId="0" xfId="0" applyNumberFormat="1" applyFont="1" applyFill="1" applyBorder="1" applyAlignment="1">
      <alignment horizontal="center" readingOrder="1"/>
    </xf>
    <xf numFmtId="4" fontId="6" fillId="0" borderId="0" xfId="0" applyNumberFormat="1" applyFont="1" applyFill="1" applyBorder="1" applyAlignment="1">
      <alignment horizontal="center" readingOrder="1"/>
    </xf>
    <xf numFmtId="0" fontId="4" fillId="0" borderId="0" xfId="0" applyFont="1" applyFill="1"/>
    <xf numFmtId="4" fontId="9" fillId="0" borderId="0" xfId="0" applyNumberFormat="1" applyFont="1" applyFill="1" applyBorder="1" applyAlignment="1">
      <alignment horizontal="center" readingOrder="1"/>
    </xf>
    <xf numFmtId="4" fontId="7" fillId="0" borderId="0" xfId="0" applyNumberFormat="1" applyFont="1" applyFill="1" applyBorder="1" applyAlignment="1">
      <alignment horizontal="center" vertical="center" readingOrder="1"/>
    </xf>
    <xf numFmtId="0" fontId="7" fillId="0" borderId="0" xfId="0" applyFont="1" applyFill="1" applyAlignment="1">
      <alignment horizontal="center" vertical="center"/>
    </xf>
    <xf numFmtId="0" fontId="10" fillId="0" borderId="17" xfId="1" applyNumberFormat="1" applyFont="1" applyFill="1" applyBorder="1" applyAlignment="1">
      <alignment horizontal="center" vertical="center" wrapText="1" readingOrder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8" fillId="0" borderId="7" xfId="3" applyFont="1" applyFill="1" applyBorder="1" applyAlignment="1">
      <alignment horizontal="left" vertical="center" wrapText="1"/>
    </xf>
    <xf numFmtId="4" fontId="8" fillId="0" borderId="8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/>
    </xf>
    <xf numFmtId="0" fontId="5" fillId="0" borderId="14" xfId="1" applyNumberFormat="1" applyFont="1" applyFill="1" applyBorder="1" applyAlignment="1">
      <alignment horizontal="left" vertical="center" wrapText="1" readingOrder="1"/>
    </xf>
    <xf numFmtId="165" fontId="8" fillId="0" borderId="8" xfId="0" applyNumberFormat="1" applyFont="1" applyFill="1" applyBorder="1" applyAlignment="1">
      <alignment horizontal="center"/>
    </xf>
    <xf numFmtId="165" fontId="8" fillId="0" borderId="9" xfId="0" applyNumberFormat="1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 readingOrder="1"/>
    </xf>
    <xf numFmtId="49" fontId="13" fillId="0" borderId="0" xfId="0" applyNumberFormat="1" applyFont="1" applyAlignment="1">
      <alignment horizontal="left" vertical="center"/>
    </xf>
    <xf numFmtId="0" fontId="13" fillId="0" borderId="0" xfId="0" applyFont="1" applyFill="1" applyBorder="1" applyAlignment="1">
      <alignment horizontal="center" readingOrder="1"/>
    </xf>
    <xf numFmtId="4" fontId="13" fillId="0" borderId="0" xfId="0" applyNumberFormat="1" applyFont="1" applyBorder="1" applyAlignment="1">
      <alignment horizontal="center" readingOrder="1"/>
    </xf>
    <xf numFmtId="4" fontId="14" fillId="0" borderId="0" xfId="0" applyNumberFormat="1" applyFont="1" applyBorder="1" applyAlignment="1">
      <alignment horizontal="center" readingOrder="1"/>
    </xf>
    <xf numFmtId="4" fontId="14" fillId="0" borderId="0" xfId="0" applyNumberFormat="1" applyFont="1" applyFill="1" applyBorder="1" applyAlignment="1">
      <alignment horizontal="center" readingOrder="1"/>
    </xf>
    <xf numFmtId="0" fontId="17" fillId="0" borderId="0" xfId="0" applyFont="1" applyAlignment="1">
      <alignment horizontal="left"/>
    </xf>
    <xf numFmtId="0" fontId="15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5" xfId="0" applyFont="1" applyBorder="1"/>
    <xf numFmtId="0" fontId="18" fillId="2" borderId="1" xfId="0" applyFont="1" applyFill="1" applyBorder="1" applyAlignment="1">
      <alignment horizontal="right" vertical="center"/>
    </xf>
    <xf numFmtId="0" fontId="18" fillId="0" borderId="1" xfId="0" applyFont="1" applyBorder="1"/>
    <xf numFmtId="0" fontId="18" fillId="0" borderId="6" xfId="0" applyFont="1" applyBorder="1"/>
    <xf numFmtId="0" fontId="17" fillId="0" borderId="0" xfId="0" applyFont="1"/>
    <xf numFmtId="49" fontId="18" fillId="0" borderId="5" xfId="0" applyNumberFormat="1" applyFont="1" applyBorder="1" applyAlignment="1">
      <alignment horizontal="left" vertical="center"/>
    </xf>
    <xf numFmtId="0" fontId="18" fillId="0" borderId="1" xfId="0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" fontId="8" fillId="0" borderId="1" xfId="1" applyNumberFormat="1" applyFont="1" applyFill="1" applyBorder="1" applyAlignment="1">
      <alignment horizontal="right" vertical="center" wrapText="1"/>
    </xf>
    <xf numFmtId="0" fontId="18" fillId="3" borderId="1" xfId="0" applyFont="1" applyFill="1" applyBorder="1"/>
    <xf numFmtId="4" fontId="18" fillId="4" borderId="1" xfId="0" applyNumberFormat="1" applyFont="1" applyFill="1" applyBorder="1"/>
    <xf numFmtId="164" fontId="8" fillId="0" borderId="1" xfId="1" applyNumberFormat="1" applyFont="1" applyFill="1" applyBorder="1" applyAlignment="1">
      <alignment horizontal="right" vertical="center" wrapText="1" readingOrder="1"/>
    </xf>
    <xf numFmtId="4" fontId="8" fillId="0" borderId="1" xfId="0" applyNumberFormat="1" applyFont="1" applyBorder="1"/>
    <xf numFmtId="0" fontId="8" fillId="0" borderId="1" xfId="0" applyFont="1" applyBorder="1"/>
    <xf numFmtId="4" fontId="22" fillId="0" borderId="1" xfId="0" applyNumberFormat="1" applyFont="1" applyBorder="1"/>
    <xf numFmtId="4" fontId="23" fillId="0" borderId="1" xfId="0" applyNumberFormat="1" applyFont="1" applyBorder="1" applyAlignment="1"/>
    <xf numFmtId="4" fontId="22" fillId="5" borderId="6" xfId="0" applyNumberFormat="1" applyFont="1" applyFill="1" applyBorder="1"/>
    <xf numFmtId="49" fontId="8" fillId="0" borderId="7" xfId="0" applyNumberFormat="1" applyFont="1" applyBorder="1" applyAlignment="1">
      <alignment horizontal="left" vertical="center"/>
    </xf>
    <xf numFmtId="4" fontId="8" fillId="0" borderId="8" xfId="1" applyNumberFormat="1" applyFont="1" applyFill="1" applyBorder="1" applyAlignment="1">
      <alignment horizontal="center" readingOrder="1"/>
    </xf>
    <xf numFmtId="165" fontId="8" fillId="0" borderId="8" xfId="1" applyNumberFormat="1" applyFont="1" applyFill="1" applyBorder="1" applyAlignment="1">
      <alignment horizontal="center" wrapText="1" readingOrder="1"/>
    </xf>
    <xf numFmtId="4" fontId="8" fillId="0" borderId="8" xfId="0" applyNumberFormat="1" applyFont="1" applyFill="1" applyBorder="1" applyAlignment="1">
      <alignment horizontal="center" readingOrder="1"/>
    </xf>
    <xf numFmtId="4" fontId="22" fillId="0" borderId="8" xfId="0" applyNumberFormat="1" applyFont="1" applyBorder="1" applyAlignment="1">
      <alignment horizontal="center" readingOrder="1"/>
    </xf>
    <xf numFmtId="4" fontId="8" fillId="0" borderId="8" xfId="0" applyNumberFormat="1" applyFont="1" applyBorder="1" applyAlignment="1">
      <alignment horizontal="center" readingOrder="1"/>
    </xf>
    <xf numFmtId="4" fontId="22" fillId="5" borderId="9" xfId="0" applyNumberFormat="1" applyFont="1" applyFill="1" applyBorder="1" applyAlignment="1">
      <alignment horizontal="center" readingOrder="1"/>
    </xf>
    <xf numFmtId="0" fontId="8" fillId="0" borderId="0" xfId="0" applyFont="1"/>
    <xf numFmtId="49" fontId="8" fillId="0" borderId="0" xfId="0" applyNumberFormat="1" applyFont="1" applyBorder="1" applyAlignment="1">
      <alignment horizontal="left" vertical="center"/>
    </xf>
    <xf numFmtId="4" fontId="8" fillId="0" borderId="0" xfId="0" applyNumberFormat="1" applyFont="1" applyBorder="1" applyAlignment="1">
      <alignment horizontal="center" wrapText="1" readingOrder="1"/>
    </xf>
    <xf numFmtId="0" fontId="8" fillId="0" borderId="0" xfId="0" applyFont="1" applyBorder="1" applyAlignment="1">
      <alignment horizontal="center" readingOrder="1"/>
    </xf>
    <xf numFmtId="164" fontId="8" fillId="0" borderId="0" xfId="0" applyNumberFormat="1" applyFont="1" applyBorder="1" applyAlignment="1">
      <alignment horizontal="center" readingOrder="1"/>
    </xf>
    <xf numFmtId="0" fontId="8" fillId="0" borderId="0" xfId="0" applyFont="1" applyAlignment="1">
      <alignment horizontal="center" readingOrder="1"/>
    </xf>
    <xf numFmtId="4" fontId="8" fillId="0" borderId="3" xfId="0" applyNumberFormat="1" applyFont="1" applyBorder="1" applyAlignment="1">
      <alignment horizontal="center" readingOrder="1"/>
    </xf>
    <xf numFmtId="4" fontId="22" fillId="0" borderId="3" xfId="0" applyNumberFormat="1" applyFont="1" applyBorder="1" applyAlignment="1">
      <alignment horizontal="center" readingOrder="1"/>
    </xf>
    <xf numFmtId="4" fontId="22" fillId="5" borderId="4" xfId="0" applyNumberFormat="1" applyFont="1" applyFill="1" applyBorder="1" applyAlignment="1">
      <alignment horizontal="center" readingOrder="1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Fill="1" applyBorder="1" applyAlignment="1">
      <alignment horizontal="center" readingOrder="1"/>
    </xf>
    <xf numFmtId="4" fontId="8" fillId="0" borderId="0" xfId="0" applyNumberFormat="1" applyFont="1" applyBorder="1" applyAlignment="1">
      <alignment horizontal="center" readingOrder="1"/>
    </xf>
    <xf numFmtId="4" fontId="22" fillId="0" borderId="0" xfId="0" applyNumberFormat="1" applyFont="1" applyBorder="1" applyAlignment="1">
      <alignment horizontal="center" readingOrder="1"/>
    </xf>
    <xf numFmtId="4" fontId="22" fillId="0" borderId="0" xfId="0" applyNumberFormat="1" applyFont="1" applyFill="1" applyBorder="1" applyAlignment="1">
      <alignment horizontal="center" readingOrder="1"/>
    </xf>
    <xf numFmtId="0" fontId="11" fillId="0" borderId="11" xfId="1" applyNumberFormat="1" applyFont="1" applyFill="1" applyBorder="1" applyAlignment="1">
      <alignment horizontal="center" vertical="center" wrapText="1" readingOrder="1"/>
    </xf>
    <xf numFmtId="0" fontId="11" fillId="0" borderId="12" xfId="1" applyNumberFormat="1" applyFont="1" applyFill="1" applyBorder="1" applyAlignment="1">
      <alignment horizontal="center" vertical="center" wrapText="1" readingOrder="1"/>
    </xf>
    <xf numFmtId="0" fontId="11" fillId="0" borderId="13" xfId="1" applyNumberFormat="1" applyFont="1" applyFill="1" applyBorder="1" applyAlignment="1">
      <alignment horizontal="center" vertical="center" wrapText="1" readingOrder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readingOrder="1"/>
    </xf>
    <xf numFmtId="0" fontId="11" fillId="0" borderId="0" xfId="0" applyFont="1" applyFill="1" applyBorder="1" applyAlignment="1">
      <alignment horizontal="center" vertical="center" readingOrder="1"/>
    </xf>
    <xf numFmtId="4" fontId="11" fillId="0" borderId="0" xfId="0" applyNumberFormat="1" applyFont="1" applyFill="1" applyBorder="1" applyAlignment="1">
      <alignment horizontal="center" vertical="center" readingOrder="1"/>
    </xf>
    <xf numFmtId="0" fontId="11" fillId="0" borderId="0" xfId="0" applyFont="1" applyFill="1" applyAlignment="1">
      <alignment horizontal="center" vertical="center"/>
    </xf>
    <xf numFmtId="0" fontId="8" fillId="0" borderId="14" xfId="1" applyNumberFormat="1" applyFont="1" applyFill="1" applyBorder="1" applyAlignment="1">
      <alignment horizontal="center" vertical="center" wrapText="1" readingOrder="1"/>
    </xf>
    <xf numFmtId="165" fontId="8" fillId="0" borderId="15" xfId="1" applyNumberFormat="1" applyFont="1" applyFill="1" applyBorder="1" applyAlignment="1">
      <alignment horizontal="center" vertical="center" wrapText="1" readingOrder="1"/>
    </xf>
    <xf numFmtId="165" fontId="8" fillId="0" borderId="16" xfId="1" applyNumberFormat="1" applyFont="1" applyFill="1" applyBorder="1" applyAlignment="1">
      <alignment horizontal="center" vertical="center" wrapText="1" readingOrder="1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readingOrder="1"/>
    </xf>
    <xf numFmtId="0" fontId="8" fillId="0" borderId="0" xfId="0" applyFont="1" applyFill="1" applyBorder="1" applyAlignment="1">
      <alignment horizontal="center" vertical="center" readingOrder="1"/>
    </xf>
    <xf numFmtId="4" fontId="8" fillId="0" borderId="0" xfId="0" applyNumberFormat="1" applyFont="1" applyBorder="1" applyAlignment="1">
      <alignment horizontal="center" vertical="center" readingOrder="1"/>
    </xf>
    <xf numFmtId="4" fontId="22" fillId="0" borderId="0" xfId="0" applyNumberFormat="1" applyFont="1" applyBorder="1" applyAlignment="1">
      <alignment horizontal="center" vertical="center" readingOrder="1"/>
    </xf>
    <xf numFmtId="4" fontId="22" fillId="0" borderId="0" xfId="0" applyNumberFormat="1" applyFont="1" applyFill="1" applyBorder="1" applyAlignment="1">
      <alignment horizontal="center" vertical="center" readingOrder="1"/>
    </xf>
    <xf numFmtId="0" fontId="8" fillId="0" borderId="0" xfId="0" applyFont="1" applyAlignment="1">
      <alignment horizontal="center" vertical="center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1" fillId="0" borderId="3" xfId="1" applyNumberFormat="1" applyFont="1" applyFill="1" applyBorder="1" applyAlignment="1">
      <alignment horizontal="center" vertical="center" wrapText="1" readingOrder="1"/>
    </xf>
    <xf numFmtId="0" fontId="11" fillId="0" borderId="3" xfId="0" applyFont="1" applyBorder="1" applyAlignment="1">
      <alignment horizontal="center" readingOrder="1"/>
    </xf>
    <xf numFmtId="0" fontId="11" fillId="0" borderId="4" xfId="0" applyFont="1" applyBorder="1" applyAlignment="1">
      <alignment horizontal="center" readingOrder="1"/>
    </xf>
    <xf numFmtId="0" fontId="11" fillId="0" borderId="0" xfId="0" applyFont="1" applyAlignment="1">
      <alignment horizontal="center" readingOrder="1"/>
    </xf>
    <xf numFmtId="0" fontId="11" fillId="0" borderId="0" xfId="0" applyFont="1" applyFill="1" applyBorder="1" applyAlignment="1">
      <alignment horizontal="center" readingOrder="1"/>
    </xf>
    <xf numFmtId="4" fontId="11" fillId="0" borderId="0" xfId="0" applyNumberFormat="1" applyFont="1" applyBorder="1" applyAlignment="1">
      <alignment horizontal="center" readingOrder="1"/>
    </xf>
    <xf numFmtId="4" fontId="11" fillId="0" borderId="0" xfId="0" applyNumberFormat="1" applyFont="1" applyFill="1" applyBorder="1" applyAlignment="1">
      <alignment horizontal="center" readingOrder="1"/>
    </xf>
    <xf numFmtId="0" fontId="11" fillId="0" borderId="0" xfId="0" applyFont="1"/>
    <xf numFmtId="0" fontId="8" fillId="0" borderId="7" xfId="1" applyNumberFormat="1" applyFont="1" applyFill="1" applyBorder="1" applyAlignment="1">
      <alignment horizontal="center" vertical="center" wrapText="1" readingOrder="1"/>
    </xf>
    <xf numFmtId="165" fontId="8" fillId="0" borderId="8" xfId="1" applyNumberFormat="1" applyFont="1" applyFill="1" applyBorder="1" applyAlignment="1">
      <alignment horizontal="center" vertical="center" wrapText="1" readingOrder="1"/>
    </xf>
    <xf numFmtId="165" fontId="8" fillId="0" borderId="8" xfId="0" applyNumberFormat="1" applyFont="1" applyBorder="1" applyAlignment="1">
      <alignment horizontal="center" readingOrder="1"/>
    </xf>
    <xf numFmtId="165" fontId="8" fillId="0" borderId="9" xfId="0" applyNumberFormat="1" applyFont="1" applyBorder="1" applyAlignment="1">
      <alignment horizontal="center" readingOrder="1"/>
    </xf>
    <xf numFmtId="165" fontId="8" fillId="0" borderId="8" xfId="1" applyNumberFormat="1" applyFont="1" applyBorder="1" applyAlignment="1">
      <alignment horizontal="center" wrapText="1" readingOrder="1"/>
    </xf>
    <xf numFmtId="4" fontId="8" fillId="0" borderId="8" xfId="1" applyNumberFormat="1" applyFont="1" applyBorder="1" applyAlignment="1">
      <alignment horizontal="center" readingOrder="1"/>
    </xf>
    <xf numFmtId="4" fontId="13" fillId="0" borderId="8" xfId="0" applyNumberFormat="1" applyFont="1" applyFill="1" applyBorder="1" applyAlignment="1">
      <alignment horizontal="center"/>
    </xf>
    <xf numFmtId="4" fontId="8" fillId="0" borderId="18" xfId="0" applyNumberFormat="1" applyFont="1" applyFill="1" applyBorder="1" applyAlignment="1">
      <alignment horizontal="center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4" fontId="8" fillId="0" borderId="0" xfId="0" applyNumberFormat="1" applyFont="1" applyFill="1" applyBorder="1" applyAlignment="1">
      <alignment horizontal="center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left" vertical="center" wrapText="1" readingOrder="1"/>
    </xf>
    <xf numFmtId="165" fontId="5" fillId="0" borderId="8" xfId="1" applyNumberFormat="1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readingOrder="1"/>
    </xf>
    <xf numFmtId="0" fontId="8" fillId="0" borderId="2" xfId="0" applyFont="1" applyFill="1" applyBorder="1" applyAlignment="1">
      <alignment horizontal="center" readingOrder="1"/>
    </xf>
    <xf numFmtId="0" fontId="8" fillId="0" borderId="7" xfId="0" applyFont="1" applyFill="1" applyBorder="1" applyAlignment="1">
      <alignment horizontal="center" readingOrder="1"/>
    </xf>
  </cellXfs>
  <cellStyles count="4">
    <cellStyle name="Excel Built-in Normal" xfId="3" xr:uid="{00000000-0005-0000-0000-000000000000}"/>
    <cellStyle name="Normal" xfId="1" xr:uid="{00000000-0005-0000-0000-000001000000}"/>
    <cellStyle name="Обычный" xfId="0" builtinId="0"/>
    <cellStyle name="Обычный 7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view="pageBreakPreview" zoomScaleNormal="100" zoomScaleSheetLayoutView="100" workbookViewId="0">
      <selection activeCell="N28" sqref="N28"/>
    </sheetView>
  </sheetViews>
  <sheetFormatPr defaultRowHeight="15" x14ac:dyDescent="0.25"/>
  <cols>
    <col min="1" max="1" width="24.85546875" style="2" customWidth="1"/>
    <col min="2" max="2" width="14.140625" style="3" customWidth="1"/>
    <col min="3" max="3" width="13.42578125" style="1" customWidth="1"/>
    <col min="4" max="4" width="14.85546875" style="1" customWidth="1"/>
    <col min="5" max="5" width="15.85546875" style="1" customWidth="1"/>
    <col min="6" max="6" width="14.42578125" style="1" customWidth="1"/>
    <col min="7" max="7" width="15.28515625" style="1" customWidth="1"/>
    <col min="8" max="8" width="14.140625" style="1" bestFit="1" customWidth="1"/>
    <col min="9" max="9" width="16.42578125" style="1" bestFit="1" customWidth="1"/>
    <col min="10" max="10" width="13.7109375" style="1" bestFit="1" customWidth="1"/>
    <col min="11" max="11" width="10.5703125" style="1" customWidth="1"/>
    <col min="12" max="12" width="9.85546875" style="1" customWidth="1"/>
    <col min="13" max="13" width="13.140625" style="1" bestFit="1" customWidth="1"/>
    <col min="14" max="14" width="10.28515625" style="1" customWidth="1"/>
    <col min="15" max="15" width="13.140625" style="1" bestFit="1" customWidth="1"/>
    <col min="16" max="16" width="17.85546875" style="1" bestFit="1" customWidth="1"/>
    <col min="17" max="17" width="13.7109375" style="1" bestFit="1" customWidth="1"/>
    <col min="18" max="18" width="13.42578125" style="1" bestFit="1" customWidth="1"/>
  </cols>
  <sheetData>
    <row r="1" spans="1:18" s="46" customFormat="1" ht="27.75" customHeight="1" x14ac:dyDescent="0.25">
      <c r="A1" s="136" t="s">
        <v>47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18" s="46" customFormat="1" ht="18.75" x14ac:dyDescent="0.3">
      <c r="A2" s="47" t="s">
        <v>19</v>
      </c>
      <c r="B2" s="48"/>
      <c r="C2" s="49"/>
      <c r="D2" s="139" t="s">
        <v>48</v>
      </c>
      <c r="E2" s="139"/>
      <c r="F2" s="139"/>
      <c r="G2" s="139"/>
      <c r="H2" s="139"/>
      <c r="I2" s="139"/>
      <c r="J2" s="49"/>
      <c r="K2" s="49"/>
      <c r="L2" s="49"/>
      <c r="M2" s="49"/>
      <c r="N2" s="49"/>
      <c r="O2" s="49"/>
      <c r="P2" s="49"/>
      <c r="Q2" s="49"/>
      <c r="R2" s="49"/>
    </row>
    <row r="3" spans="1:18" s="46" customFormat="1" ht="19.5" thickBot="1" x14ac:dyDescent="0.35">
      <c r="A3" s="138" t="s">
        <v>25</v>
      </c>
      <c r="B3" s="138"/>
      <c r="C3" s="138"/>
      <c r="D3" s="138"/>
      <c r="E3" s="138"/>
      <c r="F3" s="138"/>
      <c r="G3" s="50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18" s="53" customFormat="1" ht="84" customHeight="1" x14ac:dyDescent="0.25">
      <c r="A4" s="51" t="s">
        <v>0</v>
      </c>
      <c r="B4" s="52" t="s">
        <v>49</v>
      </c>
      <c r="C4" s="52" t="s">
        <v>50</v>
      </c>
      <c r="D4" s="8" t="s">
        <v>51</v>
      </c>
      <c r="E4" s="8" t="s">
        <v>53</v>
      </c>
      <c r="F4" s="52" t="s">
        <v>52</v>
      </c>
      <c r="G4" s="8" t="s">
        <v>38</v>
      </c>
      <c r="H4" s="8" t="s">
        <v>54</v>
      </c>
      <c r="I4" s="52" t="s">
        <v>39</v>
      </c>
      <c r="J4" s="8" t="s">
        <v>33</v>
      </c>
      <c r="K4" s="8" t="s">
        <v>32</v>
      </c>
      <c r="L4" s="8" t="s">
        <v>24</v>
      </c>
      <c r="M4" s="8" t="s">
        <v>55</v>
      </c>
      <c r="N4" s="8" t="s">
        <v>56</v>
      </c>
      <c r="O4" s="8" t="s">
        <v>20</v>
      </c>
      <c r="P4" s="8" t="s">
        <v>57</v>
      </c>
      <c r="Q4" s="8" t="s">
        <v>21</v>
      </c>
      <c r="R4" s="31" t="s">
        <v>22</v>
      </c>
    </row>
    <row r="5" spans="1:18" s="58" customFormat="1" ht="15" hidden="1" customHeight="1" x14ac:dyDescent="0.25">
      <c r="A5" s="54" t="s">
        <v>23</v>
      </c>
      <c r="B5" s="55">
        <v>19070210.91</v>
      </c>
      <c r="C5" s="55"/>
      <c r="D5" s="55"/>
      <c r="E5" s="55">
        <v>14985071.960000001</v>
      </c>
      <c r="F5" s="55">
        <v>34240162.68</v>
      </c>
      <c r="G5" s="55"/>
      <c r="H5" s="55"/>
      <c r="I5" s="56">
        <v>34240162.68</v>
      </c>
      <c r="J5" s="56"/>
      <c r="K5" s="56"/>
      <c r="L5" s="56"/>
      <c r="M5" s="56"/>
      <c r="N5" s="56"/>
      <c r="O5" s="56"/>
      <c r="P5" s="56"/>
      <c r="Q5" s="56"/>
      <c r="R5" s="57"/>
    </row>
    <row r="6" spans="1:18" s="58" customFormat="1" hidden="1" x14ac:dyDescent="0.25">
      <c r="A6" s="59" t="s">
        <v>1</v>
      </c>
      <c r="B6" s="55">
        <v>19070210.91</v>
      </c>
      <c r="C6" s="55"/>
      <c r="D6" s="55"/>
      <c r="E6" s="55">
        <v>14985071.960000001</v>
      </c>
      <c r="F6" s="55">
        <v>34240162.68</v>
      </c>
      <c r="G6" s="55"/>
      <c r="H6" s="55"/>
      <c r="I6" s="56">
        <v>34240162.68</v>
      </c>
      <c r="J6" s="56"/>
      <c r="K6" s="56"/>
      <c r="L6" s="56"/>
      <c r="M6" s="56"/>
      <c r="N6" s="56"/>
      <c r="O6" s="56"/>
      <c r="P6" s="56"/>
      <c r="Q6" s="56"/>
      <c r="R6" s="57"/>
    </row>
    <row r="7" spans="1:18" s="58" customFormat="1" hidden="1" x14ac:dyDescent="0.25">
      <c r="A7" s="59" t="s">
        <v>2</v>
      </c>
      <c r="B7" s="60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7"/>
    </row>
    <row r="8" spans="1:18" s="58" customFormat="1" ht="15.75" hidden="1" x14ac:dyDescent="0.25">
      <c r="A8" s="59" t="s">
        <v>3</v>
      </c>
      <c r="B8" s="61">
        <v>774865.91</v>
      </c>
      <c r="C8" s="61">
        <v>1928689.38</v>
      </c>
      <c r="D8" s="62">
        <v>40.18</v>
      </c>
      <c r="E8" s="61">
        <v>913859.77</v>
      </c>
      <c r="F8" s="61">
        <v>1760256.46</v>
      </c>
      <c r="G8" s="62">
        <v>51.92</v>
      </c>
      <c r="H8" s="61">
        <v>199049.55</v>
      </c>
      <c r="I8" s="63">
        <v>1760256.46</v>
      </c>
      <c r="J8" s="64">
        <v>51.92</v>
      </c>
      <c r="K8" s="65">
        <v>45.76</v>
      </c>
      <c r="L8" s="66">
        <v>199049.55</v>
      </c>
      <c r="M8" s="67">
        <f>L8/K8*100</f>
        <v>434985.90472027974</v>
      </c>
      <c r="N8" s="68">
        <v>110.8</v>
      </c>
      <c r="O8" s="69">
        <f>M8*N8%</f>
        <v>481964.38243006991</v>
      </c>
      <c r="P8" s="67">
        <v>185952400</v>
      </c>
      <c r="Q8" s="70">
        <f>P8*0.13*2%</f>
        <v>483476.24</v>
      </c>
      <c r="R8" s="71" t="e">
        <f>(#REF!+#REF!)/2</f>
        <v>#REF!</v>
      </c>
    </row>
    <row r="9" spans="1:18" s="58" customFormat="1" ht="15.75" hidden="1" x14ac:dyDescent="0.25">
      <c r="A9" s="59" t="s">
        <v>4</v>
      </c>
      <c r="B9" s="61">
        <v>44622.29</v>
      </c>
      <c r="C9" s="61">
        <v>117894.11</v>
      </c>
      <c r="D9" s="62">
        <v>37.85</v>
      </c>
      <c r="E9" s="61">
        <v>64248.85</v>
      </c>
      <c r="F9" s="61">
        <v>127258.45</v>
      </c>
      <c r="G9" s="62">
        <v>50.49</v>
      </c>
      <c r="H9" s="61">
        <v>16211.55</v>
      </c>
      <c r="I9" s="63">
        <v>127258.45</v>
      </c>
      <c r="J9" s="64">
        <v>50.49</v>
      </c>
      <c r="K9" s="65">
        <v>43.81</v>
      </c>
      <c r="L9" s="66">
        <v>16211.55</v>
      </c>
      <c r="M9" s="67">
        <f t="shared" ref="M9:M23" si="0">L9/K9*100</f>
        <v>37004.222780187163</v>
      </c>
      <c r="N9" s="68">
        <v>100.5</v>
      </c>
      <c r="O9" s="69">
        <f t="shared" ref="O9:O24" si="1">M9*N9%</f>
        <v>37189.243894088097</v>
      </c>
      <c r="P9" s="67">
        <v>9501800</v>
      </c>
      <c r="Q9" s="70">
        <f t="shared" ref="Q9:Q26" si="2">P9*0.13*2%</f>
        <v>24704.68</v>
      </c>
      <c r="R9" s="71" t="e">
        <f>(#REF!+#REF!)/2</f>
        <v>#REF!</v>
      </c>
    </row>
    <row r="10" spans="1:18" s="58" customFormat="1" ht="15.75" hidden="1" x14ac:dyDescent="0.25">
      <c r="A10" s="59" t="s">
        <v>5</v>
      </c>
      <c r="B10" s="61">
        <v>136541.9</v>
      </c>
      <c r="C10" s="61">
        <v>353627.73</v>
      </c>
      <c r="D10" s="62">
        <v>38.61</v>
      </c>
      <c r="E10" s="61">
        <v>123289.42</v>
      </c>
      <c r="F10" s="61">
        <v>280429.46999999997</v>
      </c>
      <c r="G10" s="62">
        <v>43.96</v>
      </c>
      <c r="H10" s="61">
        <v>33395.22</v>
      </c>
      <c r="I10" s="63">
        <v>280429.46999999997</v>
      </c>
      <c r="J10" s="64">
        <v>43.96</v>
      </c>
      <c r="K10" s="65">
        <v>40.78</v>
      </c>
      <c r="L10" s="66">
        <v>33395.22</v>
      </c>
      <c r="M10" s="67">
        <f t="shared" si="0"/>
        <v>81891.172143207456</v>
      </c>
      <c r="N10" s="68">
        <v>101.5</v>
      </c>
      <c r="O10" s="69">
        <f t="shared" si="1"/>
        <v>83119.539725355557</v>
      </c>
      <c r="P10" s="67">
        <v>28528200</v>
      </c>
      <c r="Q10" s="70">
        <f t="shared" si="2"/>
        <v>74173.320000000007</v>
      </c>
      <c r="R10" s="71" t="e">
        <f>(#REF!+#REF!)/2</f>
        <v>#REF!</v>
      </c>
    </row>
    <row r="11" spans="1:18" s="58" customFormat="1" ht="15.75" hidden="1" x14ac:dyDescent="0.25">
      <c r="A11" s="59" t="s">
        <v>6</v>
      </c>
      <c r="B11" s="61">
        <v>4333313.67</v>
      </c>
      <c r="C11" s="61">
        <v>9068243.2799999993</v>
      </c>
      <c r="D11" s="62">
        <v>47.79</v>
      </c>
      <c r="E11" s="61">
        <v>3126713.45</v>
      </c>
      <c r="F11" s="61">
        <v>6978657.3399999999</v>
      </c>
      <c r="G11" s="62">
        <v>44.8</v>
      </c>
      <c r="H11" s="61">
        <v>877094.55</v>
      </c>
      <c r="I11" s="63">
        <v>6978657.3399999999</v>
      </c>
      <c r="J11" s="64">
        <v>44.8</v>
      </c>
      <c r="K11" s="65">
        <v>45.39</v>
      </c>
      <c r="L11" s="66">
        <v>877094.55</v>
      </c>
      <c r="M11" s="67">
        <f t="shared" si="0"/>
        <v>1932351.9497686718</v>
      </c>
      <c r="N11" s="68">
        <v>103.2</v>
      </c>
      <c r="O11" s="69">
        <f t="shared" si="1"/>
        <v>1994187.2121612693</v>
      </c>
      <c r="P11" s="67">
        <v>729797300</v>
      </c>
      <c r="Q11" s="70">
        <f t="shared" si="2"/>
        <v>1897472.98</v>
      </c>
      <c r="R11" s="71" t="e">
        <f>(#REF!+#REF!)/2</f>
        <v>#REF!</v>
      </c>
    </row>
    <row r="12" spans="1:18" s="58" customFormat="1" ht="15.75" hidden="1" x14ac:dyDescent="0.25">
      <c r="A12" s="59" t="s">
        <v>7</v>
      </c>
      <c r="B12" s="61">
        <v>574421.91</v>
      </c>
      <c r="C12" s="61">
        <v>1503742.91</v>
      </c>
      <c r="D12" s="62">
        <v>38.200000000000003</v>
      </c>
      <c r="E12" s="61">
        <v>443213.04</v>
      </c>
      <c r="F12" s="61">
        <v>1133503.18</v>
      </c>
      <c r="G12" s="62">
        <v>39.1</v>
      </c>
      <c r="H12" s="61">
        <v>119079.44</v>
      </c>
      <c r="I12" s="63">
        <v>1133503.18</v>
      </c>
      <c r="J12" s="64">
        <v>39.1</v>
      </c>
      <c r="K12" s="65">
        <v>39.74</v>
      </c>
      <c r="L12" s="66">
        <v>119079.44</v>
      </c>
      <c r="M12" s="67">
        <f t="shared" si="0"/>
        <v>299646.30095621536</v>
      </c>
      <c r="N12" s="68">
        <v>102.9</v>
      </c>
      <c r="O12" s="69">
        <f t="shared" si="1"/>
        <v>308336.04368394567</v>
      </c>
      <c r="P12" s="67">
        <v>116402700</v>
      </c>
      <c r="Q12" s="70">
        <f t="shared" si="2"/>
        <v>302647.02</v>
      </c>
      <c r="R12" s="71" t="e">
        <f>(#REF!+#REF!)/2</f>
        <v>#REF!</v>
      </c>
    </row>
    <row r="13" spans="1:18" s="58" customFormat="1" ht="15.75" hidden="1" x14ac:dyDescent="0.25">
      <c r="A13" s="59" t="s">
        <v>8</v>
      </c>
      <c r="B13" s="61">
        <v>6436828.7599999998</v>
      </c>
      <c r="C13" s="61">
        <v>17089075.239999998</v>
      </c>
      <c r="D13" s="62">
        <v>37.67</v>
      </c>
      <c r="E13" s="61">
        <v>5977249.0099999998</v>
      </c>
      <c r="F13" s="61">
        <v>13847857.289999999</v>
      </c>
      <c r="G13" s="62">
        <v>43.16</v>
      </c>
      <c r="H13" s="61">
        <v>1540709.25</v>
      </c>
      <c r="I13" s="63">
        <v>13847857.289999999</v>
      </c>
      <c r="J13" s="64">
        <v>43.16</v>
      </c>
      <c r="K13" s="65">
        <v>39.19</v>
      </c>
      <c r="L13" s="66">
        <v>1540709.25</v>
      </c>
      <c r="M13" s="67">
        <f t="shared" si="0"/>
        <v>3931383.6437866804</v>
      </c>
      <c r="N13" s="68">
        <v>101.4</v>
      </c>
      <c r="O13" s="69">
        <f t="shared" si="1"/>
        <v>3986423.0147996941</v>
      </c>
      <c r="P13" s="67">
        <v>1371281000</v>
      </c>
      <c r="Q13" s="70">
        <f t="shared" si="2"/>
        <v>3565330.6</v>
      </c>
      <c r="R13" s="71" t="e">
        <f>(#REF!+#REF!)/2</f>
        <v>#REF!</v>
      </c>
    </row>
    <row r="14" spans="1:18" s="58" customFormat="1" ht="15.75" hidden="1" x14ac:dyDescent="0.25">
      <c r="A14" s="59" t="s">
        <v>9</v>
      </c>
      <c r="B14" s="61">
        <v>349677.46</v>
      </c>
      <c r="C14" s="61">
        <v>821567.68</v>
      </c>
      <c r="D14" s="62">
        <v>42.56</v>
      </c>
      <c r="E14" s="61">
        <v>671391.46</v>
      </c>
      <c r="F14" s="61">
        <v>1417649.78</v>
      </c>
      <c r="G14" s="62">
        <v>47.36</v>
      </c>
      <c r="H14" s="61">
        <v>141911.64000000001</v>
      </c>
      <c r="I14" s="63">
        <v>1417649.78</v>
      </c>
      <c r="J14" s="64">
        <v>47.36</v>
      </c>
      <c r="K14" s="65">
        <v>43.75</v>
      </c>
      <c r="L14" s="66">
        <v>141911.64000000001</v>
      </c>
      <c r="M14" s="67">
        <f t="shared" si="0"/>
        <v>324369.46285714291</v>
      </c>
      <c r="N14" s="68">
        <v>100.9</v>
      </c>
      <c r="O14" s="69">
        <f t="shared" si="1"/>
        <v>327288.78802285722</v>
      </c>
      <c r="P14" s="67">
        <v>134174000</v>
      </c>
      <c r="Q14" s="70">
        <f t="shared" si="2"/>
        <v>348852.4</v>
      </c>
      <c r="R14" s="71" t="e">
        <f>(#REF!+#REF!)/2</f>
        <v>#REF!</v>
      </c>
    </row>
    <row r="15" spans="1:18" s="58" customFormat="1" ht="15.75" hidden="1" x14ac:dyDescent="0.25">
      <c r="A15" s="59" t="s">
        <v>10</v>
      </c>
      <c r="B15" s="61">
        <v>343358.28</v>
      </c>
      <c r="C15" s="61">
        <v>683453.51</v>
      </c>
      <c r="D15" s="62">
        <v>50.24</v>
      </c>
      <c r="E15" s="61">
        <v>178466.9</v>
      </c>
      <c r="F15" s="61">
        <v>427111.29</v>
      </c>
      <c r="G15" s="62">
        <v>41.78</v>
      </c>
      <c r="H15" s="61">
        <v>60173.45</v>
      </c>
      <c r="I15" s="63">
        <v>427111.29</v>
      </c>
      <c r="J15" s="64">
        <v>41.78</v>
      </c>
      <c r="K15" s="65">
        <v>45.63</v>
      </c>
      <c r="L15" s="66">
        <v>60173.45</v>
      </c>
      <c r="M15" s="67">
        <f t="shared" si="0"/>
        <v>131872.56191102345</v>
      </c>
      <c r="N15" s="68">
        <v>104.2</v>
      </c>
      <c r="O15" s="69">
        <f t="shared" si="1"/>
        <v>137411.20951128643</v>
      </c>
      <c r="P15" s="67">
        <v>50661600</v>
      </c>
      <c r="Q15" s="70">
        <f t="shared" si="2"/>
        <v>131720.16</v>
      </c>
      <c r="R15" s="71" t="e">
        <f>(#REF!+#REF!)/2</f>
        <v>#REF!</v>
      </c>
    </row>
    <row r="16" spans="1:18" s="58" customFormat="1" ht="15.75" hidden="1" x14ac:dyDescent="0.25">
      <c r="A16" s="59" t="s">
        <v>11</v>
      </c>
      <c r="B16" s="61">
        <v>1703691.45</v>
      </c>
      <c r="C16" s="61">
        <v>2448249.31</v>
      </c>
      <c r="D16" s="62">
        <v>69.59</v>
      </c>
      <c r="E16" s="61">
        <v>376495.3</v>
      </c>
      <c r="F16" s="61">
        <v>874668.83</v>
      </c>
      <c r="G16" s="62">
        <v>43.04</v>
      </c>
      <c r="H16" s="61">
        <v>98392</v>
      </c>
      <c r="I16" s="63">
        <v>874668.83</v>
      </c>
      <c r="J16" s="64">
        <v>43.04</v>
      </c>
      <c r="K16" s="65">
        <v>49.31</v>
      </c>
      <c r="L16" s="66">
        <v>98392</v>
      </c>
      <c r="M16" s="67">
        <f t="shared" si="0"/>
        <v>199537.61914418981</v>
      </c>
      <c r="N16" s="68">
        <v>100</v>
      </c>
      <c r="O16" s="69">
        <f t="shared" si="1"/>
        <v>199537.61914418981</v>
      </c>
      <c r="P16" s="67">
        <v>102325900</v>
      </c>
      <c r="Q16" s="70">
        <f t="shared" si="2"/>
        <v>266047.34000000003</v>
      </c>
      <c r="R16" s="71" t="e">
        <f>(#REF!+#REF!)/2</f>
        <v>#REF!</v>
      </c>
    </row>
    <row r="17" spans="1:18" s="58" customFormat="1" ht="15.75" hidden="1" x14ac:dyDescent="0.25">
      <c r="A17" s="59" t="s">
        <v>12</v>
      </c>
      <c r="B17" s="61">
        <v>338306.55</v>
      </c>
      <c r="C17" s="61">
        <v>811793.32</v>
      </c>
      <c r="D17" s="62">
        <v>41.67</v>
      </c>
      <c r="E17" s="61">
        <v>261731.27</v>
      </c>
      <c r="F17" s="61">
        <v>635032.55000000005</v>
      </c>
      <c r="G17" s="62">
        <v>41.22</v>
      </c>
      <c r="H17" s="61">
        <v>68852.38</v>
      </c>
      <c r="I17" s="63">
        <v>635032.55000000005</v>
      </c>
      <c r="J17" s="64">
        <v>41.22</v>
      </c>
      <c r="K17" s="65">
        <v>42.98</v>
      </c>
      <c r="L17" s="66">
        <v>68852.38</v>
      </c>
      <c r="M17" s="67">
        <f t="shared" si="0"/>
        <v>160196.32387156819</v>
      </c>
      <c r="N17" s="68">
        <v>102.2</v>
      </c>
      <c r="O17" s="69">
        <f t="shared" si="1"/>
        <v>163720.64299674271</v>
      </c>
      <c r="P17" s="67">
        <v>60709200</v>
      </c>
      <c r="Q17" s="70">
        <f t="shared" si="2"/>
        <v>157843.92000000001</v>
      </c>
      <c r="R17" s="71" t="e">
        <f>(#REF!+#REF!)/2</f>
        <v>#REF!</v>
      </c>
    </row>
    <row r="18" spans="1:18" s="58" customFormat="1" ht="15.75" hidden="1" x14ac:dyDescent="0.25">
      <c r="A18" s="59" t="s">
        <v>13</v>
      </c>
      <c r="B18" s="61">
        <v>96527.9</v>
      </c>
      <c r="C18" s="61">
        <v>236520.19</v>
      </c>
      <c r="D18" s="62">
        <v>40.81</v>
      </c>
      <c r="E18" s="61">
        <v>38968.6</v>
      </c>
      <c r="F18" s="61">
        <v>102020.4</v>
      </c>
      <c r="G18" s="62">
        <v>38.200000000000003</v>
      </c>
      <c r="H18" s="61">
        <v>28347.360000000001</v>
      </c>
      <c r="I18" s="63">
        <v>102020.4</v>
      </c>
      <c r="J18" s="64">
        <v>38.200000000000003</v>
      </c>
      <c r="K18" s="65">
        <v>45.61</v>
      </c>
      <c r="L18" s="66">
        <v>28347.360000000001</v>
      </c>
      <c r="M18" s="67">
        <f t="shared" si="0"/>
        <v>62151.63341372506</v>
      </c>
      <c r="N18" s="68">
        <v>101.4</v>
      </c>
      <c r="O18" s="69">
        <f t="shared" si="1"/>
        <v>63021.756281517213</v>
      </c>
      <c r="P18" s="67">
        <v>24603900</v>
      </c>
      <c r="Q18" s="70">
        <f t="shared" si="2"/>
        <v>63970.14</v>
      </c>
      <c r="R18" s="71" t="e">
        <f>(#REF!+#REF!)/2</f>
        <v>#REF!</v>
      </c>
    </row>
    <row r="19" spans="1:18" s="58" customFormat="1" ht="15.75" hidden="1" x14ac:dyDescent="0.25">
      <c r="A19" s="59" t="s">
        <v>14</v>
      </c>
      <c r="B19" s="61">
        <v>137696.54999999999</v>
      </c>
      <c r="C19" s="61">
        <v>323489.3</v>
      </c>
      <c r="D19" s="62">
        <v>42.57</v>
      </c>
      <c r="E19" s="61">
        <v>141713.47</v>
      </c>
      <c r="F19" s="61">
        <v>305813.90999999997</v>
      </c>
      <c r="G19" s="62">
        <v>46.34</v>
      </c>
      <c r="H19" s="61">
        <v>49951.82</v>
      </c>
      <c r="I19" s="63">
        <v>305813.90999999997</v>
      </c>
      <c r="J19" s="64">
        <v>46.34</v>
      </c>
      <c r="K19" s="65">
        <v>44.21</v>
      </c>
      <c r="L19" s="66">
        <v>49951.82</v>
      </c>
      <c r="M19" s="67">
        <f t="shared" si="0"/>
        <v>112987.60461434064</v>
      </c>
      <c r="N19" s="68">
        <v>102.9</v>
      </c>
      <c r="O19" s="69">
        <f t="shared" si="1"/>
        <v>116264.24514815654</v>
      </c>
      <c r="P19" s="67">
        <v>30267100</v>
      </c>
      <c r="Q19" s="70">
        <f t="shared" si="2"/>
        <v>78694.460000000006</v>
      </c>
      <c r="R19" s="71" t="e">
        <f>(#REF!+#REF!)/2</f>
        <v>#REF!</v>
      </c>
    </row>
    <row r="20" spans="1:18" s="58" customFormat="1" ht="15.75" hidden="1" x14ac:dyDescent="0.25">
      <c r="A20" s="59" t="s">
        <v>15</v>
      </c>
      <c r="B20" s="61">
        <v>362732.6</v>
      </c>
      <c r="C20" s="61">
        <v>860155.77</v>
      </c>
      <c r="D20" s="62">
        <v>42.17</v>
      </c>
      <c r="E20" s="61">
        <v>417162.55</v>
      </c>
      <c r="F20" s="61">
        <v>935854.27</v>
      </c>
      <c r="G20" s="62">
        <v>44.58</v>
      </c>
      <c r="H20" s="61">
        <v>121339.51</v>
      </c>
      <c r="I20" s="63">
        <v>935854.27</v>
      </c>
      <c r="J20" s="64">
        <v>44.58</v>
      </c>
      <c r="K20" s="65">
        <v>43.96</v>
      </c>
      <c r="L20" s="66">
        <v>121339.51</v>
      </c>
      <c r="M20" s="67">
        <f t="shared" si="0"/>
        <v>276022.54322111007</v>
      </c>
      <c r="N20" s="68">
        <v>101.8</v>
      </c>
      <c r="O20" s="69">
        <f t="shared" si="1"/>
        <v>280990.94899909006</v>
      </c>
      <c r="P20" s="67">
        <v>108263800</v>
      </c>
      <c r="Q20" s="70">
        <f t="shared" si="2"/>
        <v>281485.88</v>
      </c>
      <c r="R20" s="71" t="e">
        <f>(#REF!+#REF!)/2</f>
        <v>#REF!</v>
      </c>
    </row>
    <row r="21" spans="1:18" s="58" customFormat="1" ht="15.75" hidden="1" x14ac:dyDescent="0.25">
      <c r="A21" s="59" t="s">
        <v>16</v>
      </c>
      <c r="B21" s="61">
        <v>107660.56</v>
      </c>
      <c r="C21" s="61">
        <v>270775.59000000003</v>
      </c>
      <c r="D21" s="62">
        <v>39.76</v>
      </c>
      <c r="E21" s="61">
        <v>84878.77</v>
      </c>
      <c r="F21" s="61">
        <v>191918.28</v>
      </c>
      <c r="G21" s="62">
        <v>44.23</v>
      </c>
      <c r="H21" s="61">
        <v>20697.87</v>
      </c>
      <c r="I21" s="63">
        <v>191918.28</v>
      </c>
      <c r="J21" s="64">
        <v>44.23</v>
      </c>
      <c r="K21" s="65">
        <v>37.42</v>
      </c>
      <c r="L21" s="66">
        <v>20697.87</v>
      </c>
      <c r="M21" s="67">
        <f t="shared" si="0"/>
        <v>55312.319615179047</v>
      </c>
      <c r="N21" s="68">
        <v>100.2</v>
      </c>
      <c r="O21" s="69">
        <f t="shared" si="1"/>
        <v>55422.944254409405</v>
      </c>
      <c r="P21" s="67">
        <v>18742600</v>
      </c>
      <c r="Q21" s="70">
        <f t="shared" si="2"/>
        <v>48730.76</v>
      </c>
      <c r="R21" s="71" t="e">
        <f>(#REF!+#REF!)/2</f>
        <v>#REF!</v>
      </c>
    </row>
    <row r="22" spans="1:18" s="58" customFormat="1" ht="15.75" hidden="1" x14ac:dyDescent="0.25">
      <c r="A22" s="59" t="s">
        <v>17</v>
      </c>
      <c r="B22" s="61">
        <v>872795.68</v>
      </c>
      <c r="C22" s="61">
        <v>2043352.29</v>
      </c>
      <c r="D22" s="62">
        <v>42.71</v>
      </c>
      <c r="E22" s="61">
        <v>372013.49</v>
      </c>
      <c r="F22" s="61">
        <v>948764.96</v>
      </c>
      <c r="G22" s="62">
        <v>39.21</v>
      </c>
      <c r="H22" s="61">
        <v>223485.14</v>
      </c>
      <c r="I22" s="63">
        <v>948764.96</v>
      </c>
      <c r="J22" s="64">
        <v>39.21</v>
      </c>
      <c r="K22" s="65">
        <v>42.13</v>
      </c>
      <c r="L22" s="66">
        <v>223485.14</v>
      </c>
      <c r="M22" s="67">
        <f t="shared" si="0"/>
        <v>530465.55898409686</v>
      </c>
      <c r="N22" s="68">
        <v>101</v>
      </c>
      <c r="O22" s="69">
        <f t="shared" si="1"/>
        <v>535770.21457393782</v>
      </c>
      <c r="P22" s="67">
        <v>161499700</v>
      </c>
      <c r="Q22" s="70">
        <f t="shared" si="2"/>
        <v>419899.22000000003</v>
      </c>
      <c r="R22" s="71" t="e">
        <f>(#REF!+#REF!)/2</f>
        <v>#REF!</v>
      </c>
    </row>
    <row r="23" spans="1:18" s="58" customFormat="1" ht="15.75" hidden="1" x14ac:dyDescent="0.25">
      <c r="A23" s="59" t="s">
        <v>18</v>
      </c>
      <c r="B23" s="61">
        <v>111490.2</v>
      </c>
      <c r="C23" s="61">
        <v>234294.54</v>
      </c>
      <c r="D23" s="62">
        <v>47.59</v>
      </c>
      <c r="E23" s="61">
        <v>96096.55</v>
      </c>
      <c r="F23" s="61">
        <v>210470.08</v>
      </c>
      <c r="G23" s="62">
        <v>45.66</v>
      </c>
      <c r="H23" s="61">
        <v>20116.060000000001</v>
      </c>
      <c r="I23" s="63">
        <v>210470.08</v>
      </c>
      <c r="J23" s="64">
        <v>45.66</v>
      </c>
      <c r="K23" s="65">
        <v>47.91</v>
      </c>
      <c r="L23" s="66">
        <v>20116.060000000001</v>
      </c>
      <c r="M23" s="67">
        <f t="shared" si="0"/>
        <v>41987.184303903159</v>
      </c>
      <c r="N23" s="68">
        <v>104.6</v>
      </c>
      <c r="O23" s="69">
        <f t="shared" si="1"/>
        <v>43918.594781882704</v>
      </c>
      <c r="P23" s="67">
        <v>21914700</v>
      </c>
      <c r="Q23" s="70">
        <f t="shared" si="2"/>
        <v>56978.22</v>
      </c>
      <c r="R23" s="71" t="e">
        <f>(#REF!+#REF!)/2</f>
        <v>#REF!</v>
      </c>
    </row>
    <row r="24" spans="1:18" s="79" customFormat="1" ht="16.5" thickBot="1" x14ac:dyDescent="0.3">
      <c r="A24" s="72" t="s">
        <v>19</v>
      </c>
      <c r="B24" s="73">
        <v>860694.79</v>
      </c>
      <c r="C24" s="74">
        <v>771979.9</v>
      </c>
      <c r="D24" s="73">
        <v>1972265.77</v>
      </c>
      <c r="E24" s="75">
        <f>ROUND(C24/D24,2)</f>
        <v>0.39</v>
      </c>
      <c r="F24" s="126">
        <v>782110.12</v>
      </c>
      <c r="G24" s="127">
        <v>1916419.07</v>
      </c>
      <c r="H24" s="75">
        <f>ROUND(F24/G24,2)</f>
        <v>0.41</v>
      </c>
      <c r="I24" s="126">
        <v>754102.19</v>
      </c>
      <c r="J24" s="126">
        <v>1791003.75</v>
      </c>
      <c r="K24" s="75">
        <f>ROUND(I24/J24,2)</f>
        <v>0.42</v>
      </c>
      <c r="L24" s="75">
        <f>ROUND((E24+H24+K24)/3,2)</f>
        <v>0.41</v>
      </c>
      <c r="M24" s="75">
        <f>B24/L24</f>
        <v>2099255.5853658537</v>
      </c>
      <c r="N24" s="142">
        <v>136.6</v>
      </c>
      <c r="O24" s="76">
        <f t="shared" si="1"/>
        <v>2867583.1296097562</v>
      </c>
      <c r="P24" s="77">
        <v>1351585800</v>
      </c>
      <c r="Q24" s="76">
        <f t="shared" si="2"/>
        <v>3514123.08</v>
      </c>
      <c r="R24" s="78">
        <f>(O24+Q24)/2</f>
        <v>3190853.1048048781</v>
      </c>
    </row>
    <row r="25" spans="1:18" s="79" customFormat="1" ht="15.75" x14ac:dyDescent="0.25">
      <c r="A25" s="80"/>
      <c r="B25" s="81"/>
      <c r="C25" s="81"/>
      <c r="D25" s="81"/>
      <c r="E25" s="81"/>
      <c r="F25" s="81"/>
      <c r="G25" s="81"/>
      <c r="H25" s="81"/>
      <c r="I25" s="81"/>
      <c r="J25" s="82"/>
      <c r="K25" s="82"/>
      <c r="L25" s="83"/>
      <c r="M25" s="84" t="s">
        <v>40</v>
      </c>
      <c r="N25" s="143">
        <v>119.5</v>
      </c>
      <c r="O25" s="85">
        <f>O24*N25/100</f>
        <v>3426761.839883659</v>
      </c>
      <c r="P25" s="85">
        <v>1614631900</v>
      </c>
      <c r="Q25" s="86">
        <f t="shared" si="2"/>
        <v>4198042.9400000004</v>
      </c>
      <c r="R25" s="87">
        <f t="shared" ref="R25:R26" si="3">(O25+Q25)/2</f>
        <v>3812402.3899418297</v>
      </c>
    </row>
    <row r="26" spans="1:18" s="79" customFormat="1" ht="16.5" thickBot="1" x14ac:dyDescent="0.3">
      <c r="A26" s="88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 t="s">
        <v>58</v>
      </c>
      <c r="N26" s="144">
        <v>104.2</v>
      </c>
      <c r="O26" s="77">
        <f>O25*N26/100</f>
        <v>3570685.8371587731</v>
      </c>
      <c r="P26" s="77">
        <v>1683017600</v>
      </c>
      <c r="Q26" s="76">
        <f t="shared" si="2"/>
        <v>4375845.76</v>
      </c>
      <c r="R26" s="78">
        <f t="shared" si="3"/>
        <v>3973265.7985793864</v>
      </c>
    </row>
    <row r="27" spans="1:18" s="79" customFormat="1" ht="19.5" thickBot="1" x14ac:dyDescent="0.35">
      <c r="A27" s="140" t="s">
        <v>26</v>
      </c>
      <c r="B27" s="140"/>
      <c r="C27" s="140"/>
      <c r="D27" s="140"/>
      <c r="E27" s="140"/>
      <c r="F27" s="140"/>
      <c r="G27" s="84"/>
      <c r="H27" s="84"/>
      <c r="I27" s="84"/>
      <c r="J27" s="84"/>
      <c r="K27" s="84"/>
      <c r="L27" s="84"/>
      <c r="M27" s="84"/>
      <c r="N27" s="89"/>
      <c r="O27" s="90"/>
      <c r="P27" s="90"/>
      <c r="Q27" s="91"/>
      <c r="R27" s="92"/>
    </row>
    <row r="28" spans="1:18" s="101" customFormat="1" ht="51" x14ac:dyDescent="0.25">
      <c r="A28" s="93" t="s">
        <v>0</v>
      </c>
      <c r="B28" s="94" t="s">
        <v>59</v>
      </c>
      <c r="C28" s="94" t="s">
        <v>27</v>
      </c>
      <c r="D28" s="95" t="s">
        <v>60</v>
      </c>
      <c r="E28" s="94" t="s">
        <v>34</v>
      </c>
      <c r="F28" s="96" t="s">
        <v>31</v>
      </c>
      <c r="G28" s="94" t="s">
        <v>41</v>
      </c>
      <c r="H28" s="96" t="s">
        <v>40</v>
      </c>
      <c r="I28" s="94" t="s">
        <v>61</v>
      </c>
      <c r="J28" s="97" t="s">
        <v>62</v>
      </c>
      <c r="K28" s="98"/>
      <c r="L28" s="98"/>
      <c r="M28" s="98"/>
      <c r="N28" s="99"/>
      <c r="O28" s="100"/>
      <c r="P28" s="100"/>
      <c r="Q28" s="100"/>
      <c r="R28" s="100"/>
    </row>
    <row r="29" spans="1:18" s="112" customFormat="1" ht="16.5" thickBot="1" x14ac:dyDescent="0.3">
      <c r="A29" s="102" t="s">
        <v>19</v>
      </c>
      <c r="B29" s="103">
        <v>2160.2399999999998</v>
      </c>
      <c r="C29" s="103">
        <v>130.4</v>
      </c>
      <c r="D29" s="104">
        <f>B29*C29%</f>
        <v>2816.9529599999996</v>
      </c>
      <c r="E29" s="141">
        <v>136.6</v>
      </c>
      <c r="F29" s="105">
        <f t="shared" ref="F29" si="4">D29*E29%</f>
        <v>3847.9577433599993</v>
      </c>
      <c r="G29" s="141">
        <v>119.5</v>
      </c>
      <c r="H29" s="105">
        <f t="shared" ref="H29" si="5">F29*G29%</f>
        <v>4598.3095033151994</v>
      </c>
      <c r="I29" s="141">
        <v>104.2</v>
      </c>
      <c r="J29" s="106">
        <f t="shared" ref="J29" si="6">H29*I29%</f>
        <v>4791.4385024544381</v>
      </c>
      <c r="K29" s="107"/>
      <c r="L29" s="107"/>
      <c r="M29" s="107"/>
      <c r="N29" s="108"/>
      <c r="O29" s="109"/>
      <c r="P29" s="109"/>
      <c r="Q29" s="110"/>
      <c r="R29" s="111"/>
    </row>
    <row r="30" spans="1:18" s="79" customFormat="1" ht="15.75" x14ac:dyDescent="0.25">
      <c r="A30" s="88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9"/>
      <c r="O30" s="90"/>
      <c r="P30" s="90"/>
      <c r="Q30" s="91"/>
      <c r="R30" s="92"/>
    </row>
    <row r="31" spans="1:18" s="79" customFormat="1" ht="19.5" thickBot="1" x14ac:dyDescent="0.35">
      <c r="A31" s="140" t="s">
        <v>28</v>
      </c>
      <c r="B31" s="140"/>
      <c r="C31" s="140"/>
      <c r="D31" s="140"/>
      <c r="E31" s="140"/>
      <c r="F31" s="140"/>
      <c r="G31" s="84"/>
      <c r="H31" s="84"/>
      <c r="I31" s="84"/>
      <c r="J31" s="84"/>
      <c r="K31" s="84"/>
      <c r="L31" s="84"/>
      <c r="M31" s="84"/>
      <c r="N31" s="89"/>
      <c r="O31" s="90"/>
      <c r="P31" s="90"/>
      <c r="Q31" s="91"/>
      <c r="R31" s="92"/>
    </row>
    <row r="32" spans="1:18" s="121" customFormat="1" ht="12.75" x14ac:dyDescent="0.2">
      <c r="A32" s="113" t="s">
        <v>0</v>
      </c>
      <c r="B32" s="114" t="s">
        <v>59</v>
      </c>
      <c r="C32" s="115" t="s">
        <v>31</v>
      </c>
      <c r="D32" s="115" t="s">
        <v>42</v>
      </c>
      <c r="E32" s="116" t="s">
        <v>58</v>
      </c>
      <c r="F32" s="117"/>
      <c r="G32" s="117"/>
      <c r="H32" s="117"/>
      <c r="I32" s="117"/>
      <c r="J32" s="117"/>
      <c r="K32" s="117"/>
      <c r="L32" s="117"/>
      <c r="M32" s="117"/>
      <c r="N32" s="118"/>
      <c r="O32" s="119"/>
      <c r="P32" s="119"/>
      <c r="Q32" s="119"/>
      <c r="R32" s="120"/>
    </row>
    <row r="33" spans="1:18" s="79" customFormat="1" ht="16.5" thickBot="1" x14ac:dyDescent="0.3">
      <c r="A33" s="122" t="s">
        <v>19</v>
      </c>
      <c r="B33" s="123">
        <v>4479.66</v>
      </c>
      <c r="C33" s="124">
        <f>B33</f>
        <v>4479.66</v>
      </c>
      <c r="D33" s="124">
        <f>B33</f>
        <v>4479.66</v>
      </c>
      <c r="E33" s="125">
        <f>B33</f>
        <v>4479.66</v>
      </c>
      <c r="F33" s="84"/>
      <c r="G33" s="84"/>
      <c r="H33" s="84"/>
      <c r="I33" s="84"/>
      <c r="J33" s="84"/>
      <c r="K33" s="84"/>
      <c r="L33" s="84"/>
      <c r="M33" s="84"/>
      <c r="N33" s="89"/>
      <c r="O33" s="90"/>
      <c r="P33" s="90"/>
      <c r="Q33" s="91"/>
      <c r="R33" s="92"/>
    </row>
    <row r="34" spans="1:18" s="39" customFormat="1" ht="15.75" x14ac:dyDescent="0.25">
      <c r="A34" s="41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2"/>
      <c r="O34" s="43"/>
      <c r="P34" s="43"/>
      <c r="Q34" s="44"/>
      <c r="R34" s="45"/>
    </row>
    <row r="35" spans="1:18" s="5" customFormat="1" ht="18.75" x14ac:dyDescent="0.3">
      <c r="A35" s="6"/>
      <c r="B35" s="7"/>
      <c r="C35" s="7"/>
      <c r="D35" s="135" t="s">
        <v>63</v>
      </c>
      <c r="E35" s="135"/>
      <c r="F35" s="135"/>
      <c r="G35" s="135"/>
      <c r="H35" s="135"/>
      <c r="I35" s="135"/>
      <c r="J35" s="7"/>
      <c r="K35" s="7"/>
      <c r="L35" s="7"/>
      <c r="M35" s="7"/>
      <c r="N35" s="10"/>
      <c r="O35" s="11"/>
      <c r="P35" s="11"/>
      <c r="Q35" s="12"/>
      <c r="R35" s="25"/>
    </row>
    <row r="36" spans="1:18" s="5" customFormat="1" ht="16.5" thickBot="1" x14ac:dyDescent="0.3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10"/>
      <c r="O36" s="11"/>
      <c r="P36" s="11"/>
      <c r="Q36" s="12"/>
      <c r="R36" s="25"/>
    </row>
    <row r="37" spans="1:18" s="29" customFormat="1" ht="76.5" x14ac:dyDescent="0.25">
      <c r="A37" s="30" t="s">
        <v>0</v>
      </c>
      <c r="B37" s="23" t="s">
        <v>64</v>
      </c>
      <c r="C37" s="8" t="s">
        <v>65</v>
      </c>
      <c r="D37" s="8" t="s">
        <v>66</v>
      </c>
      <c r="E37" s="23" t="s">
        <v>76</v>
      </c>
      <c r="F37" s="8" t="s">
        <v>77</v>
      </c>
      <c r="G37" s="8" t="s">
        <v>66</v>
      </c>
      <c r="H37" s="8" t="s">
        <v>67</v>
      </c>
      <c r="I37" s="8" t="s">
        <v>29</v>
      </c>
      <c r="J37" s="8" t="s">
        <v>36</v>
      </c>
      <c r="K37" s="8" t="s">
        <v>35</v>
      </c>
      <c r="L37" s="8" t="s">
        <v>43</v>
      </c>
      <c r="M37" s="8" t="s">
        <v>44</v>
      </c>
      <c r="N37" s="8" t="s">
        <v>68</v>
      </c>
      <c r="O37" s="31" t="s">
        <v>69</v>
      </c>
      <c r="P37" s="28"/>
      <c r="Q37" s="17"/>
      <c r="R37" s="17"/>
    </row>
    <row r="38" spans="1:18" s="26" customFormat="1" ht="16.5" thickBot="1" x14ac:dyDescent="0.3">
      <c r="A38" s="33" t="s">
        <v>19</v>
      </c>
      <c r="B38" s="21">
        <v>6141.5</v>
      </c>
      <c r="C38" s="21">
        <v>700</v>
      </c>
      <c r="D38" s="34">
        <f t="shared" ref="D38" si="7">C38/B38*100</f>
        <v>11.397866970609787</v>
      </c>
      <c r="E38" s="34">
        <f t="shared" ref="E38:F38" si="8">(B38*50)/30</f>
        <v>10235.833333333334</v>
      </c>
      <c r="F38" s="34">
        <f t="shared" si="8"/>
        <v>1166.6666666666667</v>
      </c>
      <c r="G38" s="128">
        <v>84.88</v>
      </c>
      <c r="H38" s="21">
        <v>58815</v>
      </c>
      <c r="I38" s="34">
        <f>(H38*100)/G38</f>
        <v>69291.941564561741</v>
      </c>
      <c r="J38" s="34">
        <v>103.1</v>
      </c>
      <c r="K38" s="34">
        <f>I38*J38%</f>
        <v>71439.99175306315</v>
      </c>
      <c r="L38" s="34">
        <v>103.8</v>
      </c>
      <c r="M38" s="34">
        <f t="shared" ref="M38" si="9">K38*L38%</f>
        <v>74154.711439679551</v>
      </c>
      <c r="N38" s="34">
        <v>104</v>
      </c>
      <c r="O38" s="35">
        <f t="shared" ref="O38" si="10">M38*N38%</f>
        <v>77120.899897266732</v>
      </c>
      <c r="P38" s="24"/>
      <c r="Q38" s="25"/>
      <c r="R38" s="25"/>
    </row>
    <row r="39" spans="1:18" s="5" customFormat="1" ht="15.75" x14ac:dyDescent="0.2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10"/>
      <c r="O39" s="11"/>
      <c r="P39" s="11"/>
      <c r="Q39" s="12"/>
      <c r="R39" s="25"/>
    </row>
    <row r="40" spans="1:18" s="5" customFormat="1" ht="19.5" thickBot="1" x14ac:dyDescent="0.35">
      <c r="A40" s="135" t="s">
        <v>70</v>
      </c>
      <c r="B40" s="135"/>
      <c r="C40" s="135"/>
      <c r="D40" s="135"/>
      <c r="E40" s="135"/>
      <c r="F40" s="135"/>
      <c r="J40" s="7"/>
      <c r="K40" s="7"/>
      <c r="L40" s="7"/>
      <c r="M40" s="7"/>
      <c r="N40" s="10"/>
      <c r="O40" s="11"/>
      <c r="P40" s="11"/>
      <c r="Q40" s="12"/>
      <c r="R40" s="25"/>
    </row>
    <row r="41" spans="1:18" s="5" customFormat="1" ht="49.5" customHeight="1" x14ac:dyDescent="0.25">
      <c r="A41" s="18" t="s">
        <v>30</v>
      </c>
      <c r="B41" s="20" t="s">
        <v>71</v>
      </c>
      <c r="C41" s="8" t="s">
        <v>29</v>
      </c>
      <c r="D41" s="8" t="s">
        <v>35</v>
      </c>
      <c r="E41" s="8" t="s">
        <v>44</v>
      </c>
      <c r="F41" s="31" t="s">
        <v>44</v>
      </c>
      <c r="G41" s="7"/>
      <c r="H41" s="7"/>
      <c r="I41" s="7"/>
      <c r="J41" s="7"/>
      <c r="K41" s="7"/>
      <c r="L41" s="7"/>
      <c r="M41" s="7"/>
      <c r="N41" s="10"/>
      <c r="O41" s="11"/>
      <c r="P41" s="11"/>
      <c r="Q41" s="12"/>
      <c r="R41" s="25"/>
    </row>
    <row r="42" spans="1:18" s="5" customFormat="1" ht="16.5" thickBot="1" x14ac:dyDescent="0.3">
      <c r="A42" s="36" t="s">
        <v>19</v>
      </c>
      <c r="B42" s="22">
        <v>1131404.31</v>
      </c>
      <c r="C42" s="37">
        <f t="shared" ref="C42:F42" si="11">B42</f>
        <v>1131404.31</v>
      </c>
      <c r="D42" s="37">
        <f t="shared" si="11"/>
        <v>1131404.31</v>
      </c>
      <c r="E42" s="37">
        <f t="shared" si="11"/>
        <v>1131404.31</v>
      </c>
      <c r="F42" s="38">
        <f t="shared" si="11"/>
        <v>1131404.31</v>
      </c>
      <c r="G42" s="7"/>
      <c r="H42" s="7"/>
      <c r="I42" s="7"/>
      <c r="J42" s="7"/>
      <c r="K42" s="7"/>
      <c r="L42" s="7"/>
      <c r="M42" s="7"/>
      <c r="N42" s="10"/>
      <c r="O42" s="11"/>
      <c r="P42" s="11"/>
      <c r="Q42" s="12"/>
      <c r="R42" s="25"/>
    </row>
    <row r="43" spans="1:18" s="5" customFormat="1" ht="15.75" x14ac:dyDescent="0.25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"/>
      <c r="O43" s="11"/>
      <c r="P43" s="11"/>
      <c r="Q43" s="12"/>
      <c r="R43" s="25"/>
    </row>
    <row r="44" spans="1:18" s="5" customFormat="1" ht="19.5" thickBot="1" x14ac:dyDescent="0.35">
      <c r="A44" s="135" t="s">
        <v>72</v>
      </c>
      <c r="B44" s="135"/>
      <c r="C44" s="135"/>
      <c r="D44" s="135"/>
      <c r="E44" s="135"/>
      <c r="F44" s="135"/>
      <c r="G44" s="7"/>
      <c r="H44" s="7"/>
      <c r="I44" s="7"/>
      <c r="J44" s="7"/>
      <c r="K44" s="7"/>
      <c r="L44" s="7"/>
      <c r="M44" s="7"/>
      <c r="N44" s="10"/>
      <c r="O44" s="11"/>
      <c r="P44" s="11"/>
      <c r="Q44" s="12"/>
      <c r="R44" s="25"/>
    </row>
    <row r="45" spans="1:18" s="5" customFormat="1" ht="51" x14ac:dyDescent="0.25">
      <c r="A45" s="18" t="s">
        <v>0</v>
      </c>
      <c r="B45" s="19" t="s">
        <v>45</v>
      </c>
      <c r="C45" s="19" t="s">
        <v>71</v>
      </c>
      <c r="D45" s="20" t="s">
        <v>73</v>
      </c>
      <c r="E45" s="20" t="s">
        <v>37</v>
      </c>
      <c r="F45" s="20" t="s">
        <v>46</v>
      </c>
      <c r="G45" s="32" t="s">
        <v>74</v>
      </c>
      <c r="H45" s="130"/>
      <c r="I45" s="130"/>
      <c r="J45" s="7"/>
      <c r="K45" s="7"/>
      <c r="L45" s="7"/>
      <c r="M45" s="7"/>
      <c r="N45" s="10"/>
      <c r="O45" s="11"/>
      <c r="P45" s="11"/>
      <c r="Q45" s="12"/>
      <c r="R45" s="25"/>
    </row>
    <row r="46" spans="1:18" s="5" customFormat="1" ht="16.5" thickBot="1" x14ac:dyDescent="0.3">
      <c r="A46" s="36" t="s">
        <v>19</v>
      </c>
      <c r="B46" s="21">
        <v>5892529.5099999998</v>
      </c>
      <c r="C46" s="21">
        <v>6719841.2599999998</v>
      </c>
      <c r="D46" s="34">
        <f>(B46+C46)/2</f>
        <v>6306185.3849999998</v>
      </c>
      <c r="E46" s="34">
        <f t="shared" ref="E46" si="12">D46</f>
        <v>6306185.3849999998</v>
      </c>
      <c r="F46" s="129">
        <f t="shared" ref="F46" si="13">E46</f>
        <v>6306185.3849999998</v>
      </c>
      <c r="G46" s="35">
        <f t="shared" ref="G46" si="14">E46</f>
        <v>6306185.3849999998</v>
      </c>
      <c r="H46" s="131"/>
      <c r="I46" s="131"/>
      <c r="J46" s="7"/>
      <c r="K46" s="7"/>
      <c r="L46" s="7"/>
      <c r="M46" s="7"/>
      <c r="N46" s="10"/>
      <c r="O46" s="11"/>
      <c r="P46" s="11"/>
      <c r="Q46" s="12"/>
      <c r="R46" s="25"/>
    </row>
    <row r="47" spans="1:18" s="5" customFormat="1" ht="15.75" x14ac:dyDescent="0.25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"/>
      <c r="O47" s="11"/>
      <c r="P47" s="11"/>
      <c r="Q47" s="12"/>
      <c r="R47" s="25"/>
    </row>
    <row r="48" spans="1:18" s="5" customFormat="1" ht="19.5" thickBot="1" x14ac:dyDescent="0.35">
      <c r="A48" s="135" t="s">
        <v>75</v>
      </c>
      <c r="B48" s="135"/>
      <c r="C48" s="135"/>
      <c r="D48" s="135"/>
      <c r="E48" s="135"/>
      <c r="F48" s="135"/>
      <c r="G48" s="135"/>
      <c r="H48" s="9"/>
      <c r="I48" s="7"/>
      <c r="J48" s="7"/>
      <c r="K48" s="7"/>
      <c r="L48" s="7"/>
      <c r="M48" s="7"/>
      <c r="N48" s="10"/>
      <c r="O48" s="11"/>
      <c r="P48" s="11"/>
      <c r="Q48" s="12"/>
      <c r="R48" s="25"/>
    </row>
    <row r="49" spans="1:18" s="4" customFormat="1" ht="51" x14ac:dyDescent="0.2">
      <c r="A49" s="132" t="s">
        <v>0</v>
      </c>
      <c r="B49" s="23" t="s">
        <v>45</v>
      </c>
      <c r="C49" s="23" t="s">
        <v>71</v>
      </c>
      <c r="D49" s="23" t="s">
        <v>73</v>
      </c>
      <c r="E49" s="23" t="s">
        <v>37</v>
      </c>
      <c r="F49" s="23" t="s">
        <v>46</v>
      </c>
      <c r="G49" s="32" t="s">
        <v>74</v>
      </c>
      <c r="H49" s="130"/>
      <c r="I49" s="130"/>
      <c r="J49" s="13"/>
      <c r="K49" s="13"/>
      <c r="L49" s="13"/>
      <c r="M49" s="13"/>
      <c r="N49" s="14"/>
      <c r="O49" s="15"/>
      <c r="P49" s="15"/>
      <c r="Q49" s="16"/>
      <c r="R49" s="27"/>
    </row>
    <row r="50" spans="1:18" s="5" customFormat="1" ht="16.5" thickBot="1" x14ac:dyDescent="0.3">
      <c r="A50" s="133" t="s">
        <v>19</v>
      </c>
      <c r="B50" s="134">
        <v>1655614.17</v>
      </c>
      <c r="C50" s="134">
        <v>2615588.11</v>
      </c>
      <c r="D50" s="34">
        <f>(B50+C50)/2</f>
        <v>2135601.1399999997</v>
      </c>
      <c r="E50" s="134">
        <f>SUM(D50)</f>
        <v>2135601.1399999997</v>
      </c>
      <c r="F50" s="34">
        <f>SUM(D50)</f>
        <v>2135601.1399999997</v>
      </c>
      <c r="G50" s="35">
        <f t="shared" ref="G50" si="15">F50</f>
        <v>2135601.1399999997</v>
      </c>
      <c r="H50" s="131"/>
      <c r="I50" s="131"/>
      <c r="J50" s="7"/>
      <c r="K50" s="7"/>
      <c r="L50" s="7"/>
      <c r="M50" s="7"/>
      <c r="N50" s="10"/>
      <c r="O50" s="11"/>
      <c r="P50" s="11"/>
      <c r="Q50" s="12"/>
      <c r="R50" s="25"/>
    </row>
    <row r="51" spans="1:18" s="5" customFormat="1" ht="15.75" x14ac:dyDescent="0.25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10"/>
      <c r="O51" s="11"/>
      <c r="P51" s="11"/>
      <c r="Q51" s="12"/>
      <c r="R51" s="25"/>
    </row>
    <row r="52" spans="1:18" s="5" customFormat="1" ht="18.75" x14ac:dyDescent="0.3">
      <c r="A52" s="135" t="s">
        <v>78</v>
      </c>
      <c r="B52" s="135"/>
      <c r="C52" s="135"/>
      <c r="D52" s="135"/>
      <c r="E52" s="135"/>
      <c r="F52" s="135"/>
      <c r="G52" s="135"/>
      <c r="H52" s="7"/>
      <c r="I52" s="7"/>
      <c r="J52" s="7"/>
      <c r="K52" s="7"/>
      <c r="L52" s="7"/>
      <c r="M52" s="7"/>
      <c r="N52" s="10"/>
      <c r="O52" s="11"/>
      <c r="P52" s="11"/>
      <c r="Q52" s="12"/>
      <c r="R52" s="25"/>
    </row>
    <row r="53" spans="1:18" s="5" customFormat="1" ht="16.5" thickBot="1" x14ac:dyDescent="0.3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0"/>
      <c r="O53" s="11"/>
      <c r="P53" s="11"/>
      <c r="Q53" s="12"/>
      <c r="R53" s="25"/>
    </row>
    <row r="54" spans="1:18" s="4" customFormat="1" ht="63.75" x14ac:dyDescent="0.2">
      <c r="A54" s="132" t="s">
        <v>0</v>
      </c>
      <c r="B54" s="23" t="s">
        <v>79</v>
      </c>
      <c r="C54" s="23" t="s">
        <v>80</v>
      </c>
      <c r="D54" s="23" t="s">
        <v>37</v>
      </c>
      <c r="E54" s="23" t="s">
        <v>46</v>
      </c>
      <c r="F54" s="32" t="s">
        <v>74</v>
      </c>
      <c r="G54" s="32" t="s">
        <v>74</v>
      </c>
      <c r="H54" s="130"/>
      <c r="I54" s="130"/>
      <c r="J54" s="13"/>
      <c r="K54" s="13"/>
      <c r="L54" s="13"/>
      <c r="M54" s="13"/>
      <c r="N54" s="14"/>
      <c r="O54" s="15"/>
      <c r="P54" s="15"/>
      <c r="Q54" s="16"/>
      <c r="R54" s="27"/>
    </row>
    <row r="55" spans="1:18" s="5" customFormat="1" ht="16.5" thickBot="1" x14ac:dyDescent="0.3">
      <c r="A55" s="133" t="s">
        <v>19</v>
      </c>
      <c r="B55" s="134">
        <v>0</v>
      </c>
      <c r="C55" s="134">
        <f>SUM(B55*2)</f>
        <v>0</v>
      </c>
      <c r="D55" s="34">
        <f>(B55+C55)/2</f>
        <v>0</v>
      </c>
      <c r="E55" s="134">
        <f>SUM(D55)</f>
        <v>0</v>
      </c>
      <c r="F55" s="34">
        <f>SUM(D55)</f>
        <v>0</v>
      </c>
      <c r="G55" s="35">
        <f t="shared" ref="G55" si="16">F55</f>
        <v>0</v>
      </c>
      <c r="H55" s="131"/>
      <c r="I55" s="131"/>
      <c r="J55" s="7"/>
      <c r="K55" s="7"/>
      <c r="L55" s="7"/>
      <c r="M55" s="7"/>
      <c r="N55" s="10"/>
      <c r="O55" s="11"/>
      <c r="P55" s="11"/>
      <c r="Q55" s="12"/>
      <c r="R55" s="25"/>
    </row>
    <row r="56" spans="1:18" s="5" customFormat="1" ht="15.75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10"/>
      <c r="O56" s="11"/>
      <c r="P56" s="11"/>
      <c r="Q56" s="12"/>
      <c r="R56" s="25"/>
    </row>
    <row r="57" spans="1:18" s="5" customFormat="1" ht="15.75" x14ac:dyDescent="0.25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10"/>
      <c r="O57" s="11"/>
      <c r="P57" s="11"/>
      <c r="Q57" s="12"/>
      <c r="R57" s="25"/>
    </row>
    <row r="58" spans="1:18" s="5" customFormat="1" ht="15.75" x14ac:dyDescent="0.2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10"/>
      <c r="O58" s="11"/>
      <c r="P58" s="11"/>
      <c r="Q58" s="12"/>
      <c r="R58" s="25"/>
    </row>
    <row r="59" spans="1:18" s="5" customFormat="1" ht="15.75" x14ac:dyDescent="0.25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10"/>
      <c r="O59" s="11"/>
      <c r="P59" s="11"/>
      <c r="Q59" s="12"/>
      <c r="R59" s="25"/>
    </row>
    <row r="60" spans="1:18" s="5" customFormat="1" ht="15.75" x14ac:dyDescent="0.25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10"/>
      <c r="O60" s="11"/>
      <c r="P60" s="11"/>
      <c r="Q60" s="12"/>
      <c r="R60" s="25"/>
    </row>
    <row r="61" spans="1:18" s="5" customFormat="1" ht="15.75" x14ac:dyDescent="0.25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10"/>
      <c r="O61" s="11"/>
      <c r="P61" s="11"/>
      <c r="Q61" s="12"/>
      <c r="R61" s="25"/>
    </row>
    <row r="62" spans="1:18" s="5" customFormat="1" ht="15.75" x14ac:dyDescent="0.25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0"/>
      <c r="O62" s="11"/>
      <c r="P62" s="11"/>
      <c r="Q62" s="12"/>
      <c r="R62" s="25"/>
    </row>
    <row r="63" spans="1:18" s="5" customFormat="1" ht="15.75" x14ac:dyDescent="0.25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0"/>
      <c r="O63" s="11"/>
      <c r="P63" s="11"/>
      <c r="Q63" s="12"/>
      <c r="R63" s="25"/>
    </row>
    <row r="64" spans="1:18" s="5" customFormat="1" ht="15.75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10"/>
      <c r="O64" s="11"/>
      <c r="P64" s="11"/>
      <c r="Q64" s="12"/>
      <c r="R64" s="25"/>
    </row>
    <row r="65" spans="1:18" s="5" customFormat="1" ht="15.75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10"/>
      <c r="O65" s="11"/>
      <c r="P65" s="11"/>
      <c r="Q65" s="12"/>
      <c r="R65" s="25"/>
    </row>
  </sheetData>
  <mergeCells count="10">
    <mergeCell ref="A52:G52"/>
    <mergeCell ref="A40:F40"/>
    <mergeCell ref="A44:F44"/>
    <mergeCell ref="A48:G48"/>
    <mergeCell ref="A1:R1"/>
    <mergeCell ref="A3:F3"/>
    <mergeCell ref="D2:I2"/>
    <mergeCell ref="A27:F27"/>
    <mergeCell ref="A31:F31"/>
    <mergeCell ref="D35:I35"/>
  </mergeCells>
  <pageMargins left="0.32" right="0.39370078740157483" top="0.39370078740157483" bottom="0.39370078740157483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10102000010000110</vt:lpstr>
      <vt:lpstr>'10102000010000110'!Заголовки_для_печати</vt:lpstr>
      <vt:lpstr>'10102000010000110'!Область_печати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Nevedrov</dc:creator>
  <cp:lastModifiedBy>Шахова</cp:lastModifiedBy>
  <cp:lastPrinted>2021-10-12T10:45:41Z</cp:lastPrinted>
  <dcterms:created xsi:type="dcterms:W3CDTF">2015-11-03T12:05:21Z</dcterms:created>
  <dcterms:modified xsi:type="dcterms:W3CDTF">2021-10-15T06:03:22Z</dcterms:modified>
</cp:coreProperties>
</file>